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rgir\Desktop\Biggi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" i="1" l="1"/>
  <c r="I28" i="1" l="1"/>
  <c r="I29" i="1"/>
  <c r="I35" i="1"/>
  <c r="L22" i="1"/>
  <c r="I34" i="1"/>
  <c r="I33" i="1"/>
  <c r="G26" i="1"/>
  <c r="G22" i="1"/>
  <c r="I32" i="1"/>
  <c r="I31" i="1"/>
  <c r="I30" i="1"/>
  <c r="C35" i="1" l="1"/>
  <c r="C34" i="1"/>
  <c r="C29" i="1"/>
  <c r="C28" i="1"/>
  <c r="C23" i="1"/>
  <c r="G16" i="1"/>
  <c r="C16" i="1"/>
  <c r="I13" i="1"/>
  <c r="K13" i="1" s="1"/>
  <c r="I12" i="1"/>
  <c r="K12" i="1" s="1"/>
  <c r="K11" i="1"/>
  <c r="I11" i="1"/>
  <c r="J11" i="1" s="1"/>
  <c r="L11" i="1" s="1"/>
  <c r="I10" i="1"/>
  <c r="K10" i="1" s="1"/>
  <c r="I9" i="1"/>
  <c r="K9" i="1" s="1"/>
  <c r="C9" i="1"/>
  <c r="K8" i="1"/>
  <c r="J8" i="1"/>
  <c r="L8" i="1" s="1"/>
  <c r="I8" i="1"/>
  <c r="I7" i="1"/>
  <c r="K7" i="1" s="1"/>
  <c r="I6" i="1"/>
  <c r="K6" i="1" s="1"/>
  <c r="J7" i="1" l="1"/>
  <c r="L7" i="1" s="1"/>
  <c r="J10" i="1"/>
  <c r="L10" i="1" s="1"/>
  <c r="J6" i="1"/>
  <c r="L6" i="1" s="1"/>
  <c r="J9" i="1"/>
  <c r="L9" i="1" s="1"/>
  <c r="J13" i="1"/>
  <c r="L13" i="1" s="1"/>
  <c r="J12" i="1"/>
  <c r="L12" i="1" s="1"/>
</calcChain>
</file>

<file path=xl/sharedStrings.xml><?xml version="1.0" encoding="utf-8"?>
<sst xmlns="http://schemas.openxmlformats.org/spreadsheetml/2006/main" count="128" uniqueCount="79">
  <si>
    <t>tommur</t>
  </si>
  <si>
    <t>Hraði</t>
  </si>
  <si>
    <t>km/klst</t>
  </si>
  <si>
    <t>Drifhlutfall</t>
  </si>
  <si>
    <t>Snún/mín</t>
  </si>
  <si>
    <t>Efsti gír</t>
  </si>
  <si>
    <t>Snúningshraði</t>
  </si>
  <si>
    <t>Hraði:</t>
  </si>
  <si>
    <t>Efsti gír:</t>
  </si>
  <si>
    <t>Dekkjastærð</t>
  </si>
  <si>
    <t>Snúningshraði:</t>
  </si>
  <si>
    <t>Drifhlutfall:</t>
  </si>
  <si>
    <t>:1</t>
  </si>
  <si>
    <t>Snúningshraði vélar</t>
  </si>
  <si>
    <t>Ökuhraði</t>
  </si>
  <si>
    <t>Drifhlutfall í hásingu</t>
  </si>
  <si>
    <t>snún/mín</t>
  </si>
  <si>
    <t>Gírhlutföll</t>
  </si>
  <si>
    <t>Sjötti</t>
  </si>
  <si>
    <t>Lága drif</t>
  </si>
  <si>
    <t>Skriðgír</t>
  </si>
  <si>
    <t>Fyrsti:</t>
  </si>
  <si>
    <t>Annar:</t>
  </si>
  <si>
    <t>Þriðji:</t>
  </si>
  <si>
    <t>Fjórði:</t>
  </si>
  <si>
    <t>Fimmti:</t>
  </si>
  <si>
    <t>Bakk:</t>
  </si>
  <si>
    <t>:</t>
  </si>
  <si>
    <t>Hraði í km/klst</t>
  </si>
  <si>
    <t>háa drif</t>
  </si>
  <si>
    <t>lága drif</t>
  </si>
  <si>
    <t>Dekkjastærð:</t>
  </si>
  <si>
    <t xml:space="preserve"> skriðgír</t>
  </si>
  <si>
    <t>Hásing</t>
  </si>
  <si>
    <t>Crawl ratio:</t>
  </si>
  <si>
    <t>Nm</t>
  </si>
  <si>
    <t>Miles per gallon í lítra á 100 km</t>
  </si>
  <si>
    <t>Eyðsla</t>
  </si>
  <si>
    <t>MPG</t>
  </si>
  <si>
    <t>lb-ft</t>
  </si>
  <si>
    <t>hp</t>
  </si>
  <si>
    <t>kW</t>
  </si>
  <si>
    <t>Afl miðað við tog í lb-ft</t>
  </si>
  <si>
    <t>Afl miðað við tog í Nm</t>
  </si>
  <si>
    <t>Afl:</t>
  </si>
  <si>
    <t>Tog:</t>
  </si>
  <si>
    <t>RPM</t>
  </si>
  <si>
    <t>L/100km</t>
  </si>
  <si>
    <t>Lítrar á 100 km í miles per gallon</t>
  </si>
  <si>
    <t>bæði</t>
  </si>
  <si>
    <t>reitina</t>
  </si>
  <si>
    <t>Fylla inn í</t>
  </si>
  <si>
    <t>Hestöfl í kW</t>
  </si>
  <si>
    <t>kW í hestöfl</t>
  </si>
  <si>
    <t>US gallon í lítra</t>
  </si>
  <si>
    <t>Litar í US gallon</t>
  </si>
  <si>
    <t>tommur í mm</t>
  </si>
  <si>
    <t>mm í tommur</t>
  </si>
  <si>
    <t>Lb-ft í Nm</t>
  </si>
  <si>
    <t>Nm í lb-ft</t>
  </si>
  <si>
    <t>gallon</t>
  </si>
  <si>
    <t>litrar</t>
  </si>
  <si>
    <t>mm</t>
  </si>
  <si>
    <t>Tommubrot í mm</t>
  </si>
  <si>
    <t>Teljari</t>
  </si>
  <si>
    <t>Nefnari</t>
  </si>
  <si>
    <t>Nm =</t>
  </si>
  <si>
    <t>lb-ft =</t>
  </si>
  <si>
    <t>hp =</t>
  </si>
  <si>
    <t>kW =</t>
  </si>
  <si>
    <t>gallon =</t>
  </si>
  <si>
    <t>lítrar =</t>
  </si>
  <si>
    <t>tommur =</t>
  </si>
  <si>
    <t>mm =</t>
  </si>
  <si>
    <t>ut</t>
  </si>
  <si>
    <t>Driftennur í hlutfall</t>
  </si>
  <si>
    <t>Kambur</t>
  </si>
  <si>
    <t>Pinjón</t>
  </si>
  <si>
    <t>Hlutfall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</si>
</sst>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1" fontId="0" fillId="2" borderId="0" xfId="0" applyNumberFormat="1" applyFill="1" applyBorder="1"/>
    <xf numFmtId="2" fontId="0" fillId="2" borderId="0" xfId="0" applyNumberFormat="1" applyFill="1" applyBorder="1"/>
    <xf numFmtId="0" fontId="0" fillId="0" borderId="6" xfId="0" applyBorder="1" applyAlignment="1">
      <alignment horizontal="right"/>
    </xf>
    <xf numFmtId="0" fontId="0" fillId="0" borderId="7" xfId="0" applyFont="1" applyBorder="1"/>
    <xf numFmtId="0" fontId="1" fillId="0" borderId="8" xfId="0" applyFont="1" applyBorder="1" applyAlignment="1">
      <alignment horizontal="right"/>
    </xf>
    <xf numFmtId="1" fontId="1" fillId="0" borderId="9" xfId="0" applyNumberFormat="1" applyFont="1" applyBorder="1"/>
    <xf numFmtId="0" fontId="1" fillId="0" borderId="10" xfId="0" applyFont="1" applyBorder="1"/>
    <xf numFmtId="1" fontId="1" fillId="0" borderId="9" xfId="0" applyNumberFormat="1" applyFont="1" applyBorder="1" applyAlignment="1">
      <alignment horizontal="right"/>
    </xf>
    <xf numFmtId="2" fontId="1" fillId="0" borderId="9" xfId="0" applyNumberFormat="1" applyFont="1" applyBorder="1" applyAlignment="1">
      <alignment horizontal="right"/>
    </xf>
    <xf numFmtId="0" fontId="2" fillId="0" borderId="0" xfId="0" applyFont="1" applyFill="1" applyBorder="1"/>
    <xf numFmtId="0" fontId="0" fillId="0" borderId="0" xfId="0" applyBorder="1"/>
    <xf numFmtId="0" fontId="0" fillId="0" borderId="7" xfId="0" applyBorder="1"/>
    <xf numFmtId="0" fontId="0" fillId="0" borderId="6" xfId="0" applyBorder="1"/>
    <xf numFmtId="0" fontId="0" fillId="0" borderId="11" xfId="0" applyBorder="1" applyAlignment="1">
      <alignment horizontal="right"/>
    </xf>
    <xf numFmtId="164" fontId="0" fillId="2" borderId="13" xfId="0" applyNumberFormat="1" applyFill="1" applyBorder="1"/>
    <xf numFmtId="0" fontId="0" fillId="0" borderId="13" xfId="0" applyBorder="1"/>
    <xf numFmtId="0" fontId="0" fillId="0" borderId="14" xfId="0" applyBorder="1"/>
    <xf numFmtId="0" fontId="1" fillId="0" borderId="0" xfId="0" applyFont="1" applyBorder="1" applyAlignment="1">
      <alignment horizontal="right"/>
    </xf>
    <xf numFmtId="0" fontId="1" fillId="0" borderId="7" xfId="0" applyFont="1" applyBorder="1"/>
    <xf numFmtId="1" fontId="1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3" fillId="0" borderId="0" xfId="0" applyFont="1" applyFill="1" applyBorder="1"/>
    <xf numFmtId="0" fontId="0" fillId="0" borderId="6" xfId="0" applyFont="1" applyBorder="1" applyAlignment="1">
      <alignment horizontal="right"/>
    </xf>
    <xf numFmtId="0" fontId="4" fillId="0" borderId="12" xfId="0" applyFont="1" applyBorder="1" applyAlignment="1">
      <alignment horizontal="right"/>
    </xf>
    <xf numFmtId="1" fontId="4" fillId="0" borderId="2" xfId="0" applyNumberFormat="1" applyFont="1" applyFill="1" applyBorder="1"/>
    <xf numFmtId="0" fontId="1" fillId="0" borderId="2" xfId="0" applyFont="1" applyBorder="1"/>
    <xf numFmtId="0" fontId="1" fillId="0" borderId="7" xfId="0" applyFont="1" applyBorder="1" applyAlignment="1">
      <alignment horizontal="center"/>
    </xf>
    <xf numFmtId="1" fontId="1" fillId="0" borderId="1" xfId="0" applyNumberFormat="1" applyFont="1" applyBorder="1"/>
    <xf numFmtId="3" fontId="3" fillId="0" borderId="0" xfId="0" applyNumberFormat="1" applyFont="1" applyFill="1" applyBorder="1"/>
    <xf numFmtId="0" fontId="0" fillId="2" borderId="0" xfId="0" applyFill="1" applyBorder="1"/>
    <xf numFmtId="0" fontId="1" fillId="0" borderId="15" xfId="0" applyFont="1" applyBorder="1" applyAlignment="1">
      <alignment horizontal="right"/>
    </xf>
    <xf numFmtId="0" fontId="1" fillId="0" borderId="16" xfId="0" applyFont="1" applyBorder="1"/>
    <xf numFmtId="0" fontId="1" fillId="0" borderId="11" xfId="0" applyFont="1" applyBorder="1" applyAlignment="1">
      <alignment horizontal="right"/>
    </xf>
    <xf numFmtId="1" fontId="1" fillId="0" borderId="13" xfId="0" applyNumberFormat="1" applyFont="1" applyBorder="1"/>
    <xf numFmtId="0" fontId="1" fillId="0" borderId="14" xfId="0" applyFont="1" applyBorder="1"/>
    <xf numFmtId="0" fontId="1" fillId="0" borderId="8" xfId="0" applyFont="1" applyBorder="1"/>
    <xf numFmtId="164" fontId="0" fillId="2" borderId="0" xfId="0" applyNumberFormat="1" applyFill="1" applyBorder="1"/>
    <xf numFmtId="164" fontId="1" fillId="0" borderId="9" xfId="0" applyNumberFormat="1" applyFont="1" applyBorder="1"/>
    <xf numFmtId="0" fontId="0" fillId="0" borderId="0" xfId="0" applyFill="1" applyBorder="1"/>
    <xf numFmtId="165" fontId="2" fillId="0" borderId="0" xfId="0" applyNumberFormat="1" applyFont="1" applyFill="1" applyBorder="1"/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5" fillId="0" borderId="0" xfId="0" applyFont="1"/>
    <xf numFmtId="0" fontId="0" fillId="2" borderId="0" xfId="0" applyFill="1"/>
    <xf numFmtId="0" fontId="6" fillId="0" borderId="0" xfId="0" applyFont="1" applyFill="1" applyBorder="1" applyAlignment="1"/>
    <xf numFmtId="0" fontId="6" fillId="0" borderId="0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0" fontId="6" fillId="0" borderId="6" xfId="0" applyFont="1" applyFill="1" applyBorder="1"/>
    <xf numFmtId="0" fontId="3" fillId="0" borderId="6" xfId="0" applyFont="1" applyFill="1" applyBorder="1"/>
    <xf numFmtId="0" fontId="6" fillId="0" borderId="11" xfId="0" applyFont="1" applyFill="1" applyBorder="1" applyAlignment="1"/>
    <xf numFmtId="0" fontId="3" fillId="0" borderId="13" xfId="0" applyFont="1" applyFill="1" applyBorder="1"/>
    <xf numFmtId="0" fontId="1" fillId="0" borderId="5" xfId="0" applyFont="1" applyBorder="1"/>
    <xf numFmtId="2" fontId="3" fillId="2" borderId="4" xfId="0" applyNumberFormat="1" applyFont="1" applyFill="1" applyBorder="1"/>
    <xf numFmtId="2" fontId="3" fillId="2" borderId="0" xfId="0" applyNumberFormat="1" applyFont="1" applyFill="1" applyBorder="1"/>
    <xf numFmtId="2" fontId="1" fillId="0" borderId="4" xfId="0" applyNumberFormat="1" applyFont="1" applyBorder="1"/>
    <xf numFmtId="2" fontId="1" fillId="0" borderId="0" xfId="0" applyNumberFormat="1" applyFont="1" applyBorder="1"/>
    <xf numFmtId="2" fontId="1" fillId="0" borderId="13" xfId="0" applyNumberFormat="1" applyFont="1" applyBorder="1"/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2" fontId="6" fillId="2" borderId="0" xfId="0" applyNumberFormat="1" applyFont="1" applyFill="1" applyBorder="1"/>
    <xf numFmtId="2" fontId="0" fillId="2" borderId="0" xfId="0" applyNumberFormat="1" applyFont="1" applyFill="1" applyBorder="1"/>
    <xf numFmtId="2" fontId="6" fillId="2" borderId="0" xfId="0" applyNumberFormat="1" applyFont="1" applyFill="1" applyBorder="1" applyAlignment="1"/>
    <xf numFmtId="2" fontId="0" fillId="2" borderId="13" xfId="0" applyNumberFormat="1" applyFont="1" applyFill="1" applyBorder="1"/>
    <xf numFmtId="1" fontId="0" fillId="2" borderId="11" xfId="0" applyNumberFormat="1" applyFill="1" applyBorder="1" applyAlignment="1">
      <alignment horizontal="center"/>
    </xf>
    <xf numFmtId="1" fontId="0" fillId="2" borderId="13" xfId="0" applyNumberFormat="1" applyFill="1" applyBorder="1" applyAlignment="1">
      <alignment horizontal="center"/>
    </xf>
    <xf numFmtId="2" fontId="1" fillId="0" borderId="14" xfId="0" applyNumberFormat="1" applyFont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7"/>
  <sheetViews>
    <sheetView tabSelected="1" zoomScaleNormal="100" workbookViewId="0">
      <selection activeCell="L1" sqref="L1"/>
    </sheetView>
  </sheetViews>
  <sheetFormatPr defaultRowHeight="14.5" x14ac:dyDescent="0.35"/>
  <cols>
    <col min="1" max="1" width="3.26953125" customWidth="1"/>
    <col min="2" max="2" width="13.90625" customWidth="1"/>
    <col min="3" max="3" width="6.81640625" customWidth="1"/>
    <col min="5" max="5" width="3.08984375" customWidth="1"/>
    <col min="6" max="6" width="14" customWidth="1"/>
    <col min="7" max="7" width="7.6328125" customWidth="1"/>
    <col min="8" max="8" width="8.54296875" customWidth="1"/>
    <col min="9" max="12" width="7.6328125" customWidth="1"/>
  </cols>
  <sheetData>
    <row r="2" spans="1:12" ht="23.5" x14ac:dyDescent="0.55000000000000004">
      <c r="B2" s="78" t="s">
        <v>51</v>
      </c>
      <c r="C2" s="78"/>
      <c r="D2" s="78"/>
      <c r="E2" s="78"/>
      <c r="F2" s="48"/>
      <c r="G2" s="47" t="s">
        <v>50</v>
      </c>
    </row>
    <row r="3" spans="1:12" ht="15" thickBot="1" x14ac:dyDescent="0.4"/>
    <row r="4" spans="1:12" x14ac:dyDescent="0.35">
      <c r="B4" s="73" t="s">
        <v>13</v>
      </c>
      <c r="C4" s="74"/>
      <c r="D4" s="75"/>
      <c r="F4" s="73" t="s">
        <v>28</v>
      </c>
      <c r="G4" s="74"/>
      <c r="H4" s="74"/>
      <c r="I4" s="74"/>
      <c r="J4" s="74"/>
      <c r="K4" s="74"/>
      <c r="L4" s="75"/>
    </row>
    <row r="5" spans="1:12" x14ac:dyDescent="0.35">
      <c r="B5" s="4" t="s">
        <v>7</v>
      </c>
      <c r="C5" s="2">
        <v>90</v>
      </c>
      <c r="D5" s="5" t="s">
        <v>2</v>
      </c>
      <c r="F5" s="76" t="s">
        <v>17</v>
      </c>
      <c r="G5" s="77"/>
      <c r="H5" s="77"/>
      <c r="I5" s="22" t="s">
        <v>29</v>
      </c>
      <c r="J5" s="22" t="s">
        <v>30</v>
      </c>
      <c r="K5" s="22" t="s">
        <v>32</v>
      </c>
      <c r="L5" s="30" t="s">
        <v>49</v>
      </c>
    </row>
    <row r="6" spans="1:12" x14ac:dyDescent="0.35">
      <c r="B6" s="4" t="s">
        <v>11</v>
      </c>
      <c r="C6" s="3">
        <v>4.88</v>
      </c>
      <c r="D6" s="5" t="s">
        <v>12</v>
      </c>
      <c r="F6" s="4" t="s">
        <v>21</v>
      </c>
      <c r="G6" s="3">
        <v>6.34</v>
      </c>
      <c r="H6" s="12" t="s">
        <v>12</v>
      </c>
      <c r="I6" s="23">
        <f t="shared" ref="I6:I13" si="0">((($G$18*2.54*3.1415*$G$17*60)/100000)/$G$15)/G6</f>
        <v>8.1040403169962314</v>
      </c>
      <c r="J6" s="23">
        <f t="shared" ref="J6:J13" si="1">I6/$G$13</f>
        <v>2.9794265871309671</v>
      </c>
      <c r="K6" s="23">
        <f t="shared" ref="K6:L13" si="2">I6/$G$14</f>
        <v>4.0520201584981157</v>
      </c>
      <c r="L6" s="24">
        <f t="shared" si="2"/>
        <v>1.4897132935654835</v>
      </c>
    </row>
    <row r="7" spans="1:12" x14ac:dyDescent="0.35">
      <c r="B7" s="4" t="s">
        <v>8</v>
      </c>
      <c r="C7" s="3">
        <v>0.8</v>
      </c>
      <c r="D7" s="5" t="s">
        <v>12</v>
      </c>
      <c r="F7" s="4" t="s">
        <v>22</v>
      </c>
      <c r="G7" s="3">
        <v>3.44</v>
      </c>
      <c r="H7" s="12" t="s">
        <v>12</v>
      </c>
      <c r="I7" s="23">
        <f t="shared" si="0"/>
        <v>14.935934770277939</v>
      </c>
      <c r="J7" s="23">
        <f t="shared" si="1"/>
        <v>5.4911524890727712</v>
      </c>
      <c r="K7" s="23">
        <f t="shared" si="2"/>
        <v>7.4679673851389694</v>
      </c>
      <c r="L7" s="24">
        <f t="shared" si="2"/>
        <v>2.7455762445363856</v>
      </c>
    </row>
    <row r="8" spans="1:12" x14ac:dyDescent="0.35">
      <c r="B8" s="4" t="s">
        <v>9</v>
      </c>
      <c r="C8" s="3">
        <v>41.5</v>
      </c>
      <c r="D8" s="5" t="s">
        <v>0</v>
      </c>
      <c r="F8" s="4" t="s">
        <v>23</v>
      </c>
      <c r="G8" s="3">
        <v>1.71</v>
      </c>
      <c r="H8" s="12" t="s">
        <v>12</v>
      </c>
      <c r="I8" s="23">
        <f t="shared" si="0"/>
        <v>30.046558836114684</v>
      </c>
      <c r="J8" s="23">
        <f t="shared" si="1"/>
        <v>11.046528983865691</v>
      </c>
      <c r="K8" s="23">
        <f t="shared" si="2"/>
        <v>15.023279418057342</v>
      </c>
      <c r="L8" s="24">
        <f t="shared" si="2"/>
        <v>5.5232644919328457</v>
      </c>
    </row>
    <row r="9" spans="1:12" ht="15" thickBot="1" x14ac:dyDescent="0.4">
      <c r="B9" s="6" t="s">
        <v>10</v>
      </c>
      <c r="C9" s="7">
        <f>(C5*C6*C7)/(3.1415*2.54*60*C8)*100000</f>
        <v>1768.4068588396856</v>
      </c>
      <c r="D9" s="8" t="s">
        <v>4</v>
      </c>
      <c r="E9" s="1"/>
      <c r="F9" s="4" t="s">
        <v>24</v>
      </c>
      <c r="G9" s="3">
        <v>1</v>
      </c>
      <c r="H9" s="12" t="s">
        <v>12</v>
      </c>
      <c r="I9" s="23">
        <f t="shared" si="0"/>
        <v>51.379615609756108</v>
      </c>
      <c r="J9" s="23">
        <f t="shared" si="1"/>
        <v>18.889564562410332</v>
      </c>
      <c r="K9" s="23">
        <f t="shared" si="2"/>
        <v>25.689807804878054</v>
      </c>
      <c r="L9" s="24">
        <f t="shared" si="2"/>
        <v>9.4447822812051658</v>
      </c>
    </row>
    <row r="10" spans="1:12" ht="15" thickBot="1" x14ac:dyDescent="0.4">
      <c r="F10" s="4" t="s">
        <v>25</v>
      </c>
      <c r="G10" s="3">
        <v>0.73</v>
      </c>
      <c r="H10" s="12" t="s">
        <v>12</v>
      </c>
      <c r="I10" s="23">
        <f t="shared" si="0"/>
        <v>70.383035081857685</v>
      </c>
      <c r="J10" s="23">
        <f t="shared" si="1"/>
        <v>25.876115838918263</v>
      </c>
      <c r="K10" s="23">
        <f t="shared" si="2"/>
        <v>35.191517540928842</v>
      </c>
      <c r="L10" s="24">
        <f t="shared" si="2"/>
        <v>12.938057919459132</v>
      </c>
    </row>
    <row r="11" spans="1:12" x14ac:dyDescent="0.35">
      <c r="B11" s="44" t="s">
        <v>14</v>
      </c>
      <c r="C11" s="45"/>
      <c r="D11" s="46"/>
      <c r="F11" s="4" t="s">
        <v>18</v>
      </c>
      <c r="G11" s="3">
        <v>0.5</v>
      </c>
      <c r="H11" s="12" t="s">
        <v>12</v>
      </c>
      <c r="I11" s="23">
        <f t="shared" si="0"/>
        <v>102.75923121951222</v>
      </c>
      <c r="J11" s="23">
        <f t="shared" si="1"/>
        <v>37.779129124820663</v>
      </c>
      <c r="K11" s="23">
        <f t="shared" si="2"/>
        <v>51.379615609756108</v>
      </c>
      <c r="L11" s="24">
        <f t="shared" si="2"/>
        <v>18.889564562410332</v>
      </c>
    </row>
    <row r="12" spans="1:12" x14ac:dyDescent="0.35">
      <c r="B12" s="4" t="s">
        <v>6</v>
      </c>
      <c r="C12" s="2">
        <v>1800</v>
      </c>
      <c r="D12" s="5" t="s">
        <v>16</v>
      </c>
      <c r="F12" s="4" t="s">
        <v>26</v>
      </c>
      <c r="G12" s="3">
        <v>6.6</v>
      </c>
      <c r="H12" s="12" t="s">
        <v>12</v>
      </c>
      <c r="I12" s="23">
        <f t="shared" si="0"/>
        <v>7.7847902439024415</v>
      </c>
      <c r="J12" s="23">
        <f t="shared" si="1"/>
        <v>2.8620552367288385</v>
      </c>
      <c r="K12" s="23">
        <f t="shared" si="2"/>
        <v>3.8923951219512207</v>
      </c>
      <c r="L12" s="24">
        <f t="shared" si="2"/>
        <v>1.4310276183644193</v>
      </c>
    </row>
    <row r="13" spans="1:12" x14ac:dyDescent="0.35">
      <c r="B13" s="4" t="s">
        <v>3</v>
      </c>
      <c r="C13" s="3">
        <v>3.73</v>
      </c>
      <c r="D13" s="5" t="s">
        <v>12</v>
      </c>
      <c r="F13" s="4" t="s">
        <v>19</v>
      </c>
      <c r="G13" s="3">
        <v>2.72</v>
      </c>
      <c r="H13" s="12" t="s">
        <v>12</v>
      </c>
      <c r="I13" s="23">
        <f t="shared" si="0"/>
        <v>18.889564562410332</v>
      </c>
      <c r="J13" s="23">
        <f t="shared" si="1"/>
        <v>6.9446928538273269</v>
      </c>
      <c r="K13" s="23">
        <f t="shared" si="2"/>
        <v>9.4447822812051658</v>
      </c>
      <c r="L13" s="24">
        <f t="shared" si="2"/>
        <v>3.4723464269136635</v>
      </c>
    </row>
    <row r="14" spans="1:12" x14ac:dyDescent="0.35">
      <c r="A14" t="s">
        <v>27</v>
      </c>
      <c r="B14" s="4" t="s">
        <v>5</v>
      </c>
      <c r="C14" s="3">
        <v>1</v>
      </c>
      <c r="D14" s="5" t="s">
        <v>12</v>
      </c>
      <c r="F14" s="4" t="s">
        <v>20</v>
      </c>
      <c r="G14" s="3">
        <v>2</v>
      </c>
      <c r="H14" s="12" t="s">
        <v>12</v>
      </c>
      <c r="I14" s="12"/>
      <c r="J14" s="12"/>
      <c r="K14" s="12"/>
      <c r="L14" s="13"/>
    </row>
    <row r="15" spans="1:12" x14ac:dyDescent="0.35">
      <c r="B15" s="4" t="s">
        <v>9</v>
      </c>
      <c r="C15" s="40">
        <v>38</v>
      </c>
      <c r="D15" s="5" t="s">
        <v>0</v>
      </c>
      <c r="F15" s="4" t="s">
        <v>33</v>
      </c>
      <c r="G15" s="3">
        <v>4.0999999999999996</v>
      </c>
      <c r="H15" s="12" t="s">
        <v>12</v>
      </c>
      <c r="I15" s="12"/>
      <c r="J15" s="12"/>
      <c r="K15" s="12"/>
      <c r="L15" s="13"/>
    </row>
    <row r="16" spans="1:12" ht="15" thickBot="1" x14ac:dyDescent="0.4">
      <c r="B16" s="6" t="s">
        <v>1</v>
      </c>
      <c r="C16" s="9">
        <f>((C15*2.54*3.1415*60*C12)/100000)/(C13*C14)</f>
        <v>87.794902520107229</v>
      </c>
      <c r="D16" s="8" t="s">
        <v>2</v>
      </c>
      <c r="F16" s="27" t="s">
        <v>34</v>
      </c>
      <c r="G16" s="28">
        <f>G6*G13*G14*G15</f>
        <v>141.40736000000001</v>
      </c>
      <c r="H16" s="29" t="s">
        <v>12</v>
      </c>
      <c r="I16" s="12"/>
      <c r="J16" s="19"/>
      <c r="K16" s="21"/>
      <c r="L16" s="20"/>
    </row>
    <row r="17" spans="2:12" ht="15" thickBot="1" x14ac:dyDescent="0.4">
      <c r="F17" s="4" t="s">
        <v>10</v>
      </c>
      <c r="G17" s="2">
        <v>1000</v>
      </c>
      <c r="H17" s="12" t="s">
        <v>16</v>
      </c>
      <c r="I17" s="12"/>
      <c r="J17" s="12"/>
      <c r="K17" s="12"/>
      <c r="L17" s="13"/>
    </row>
    <row r="18" spans="2:12" ht="15" thickBot="1" x14ac:dyDescent="0.4">
      <c r="B18" s="73" t="s">
        <v>15</v>
      </c>
      <c r="C18" s="74"/>
      <c r="D18" s="75"/>
      <c r="F18" s="15" t="s">
        <v>31</v>
      </c>
      <c r="G18" s="16">
        <v>44</v>
      </c>
      <c r="H18" s="17" t="s">
        <v>0</v>
      </c>
      <c r="I18" s="17"/>
      <c r="J18" s="17"/>
      <c r="K18" s="17"/>
      <c r="L18" s="18"/>
    </row>
    <row r="19" spans="2:12" ht="15" thickBot="1" x14ac:dyDescent="0.4">
      <c r="B19" s="4" t="s">
        <v>6</v>
      </c>
      <c r="C19" s="2">
        <v>2500</v>
      </c>
      <c r="D19" s="5" t="s">
        <v>16</v>
      </c>
    </row>
    <row r="20" spans="2:12" ht="15" thickBot="1" x14ac:dyDescent="0.4">
      <c r="B20" s="4" t="s">
        <v>1</v>
      </c>
      <c r="C20" s="2">
        <v>90</v>
      </c>
      <c r="D20" s="5" t="s">
        <v>2</v>
      </c>
      <c r="F20" s="73" t="s">
        <v>36</v>
      </c>
      <c r="G20" s="74"/>
      <c r="H20" s="75"/>
      <c r="J20" s="79" t="s">
        <v>63</v>
      </c>
      <c r="K20" s="80"/>
      <c r="L20" s="81"/>
    </row>
    <row r="21" spans="2:12" x14ac:dyDescent="0.35">
      <c r="B21" s="4" t="s">
        <v>5</v>
      </c>
      <c r="C21" s="3">
        <v>1</v>
      </c>
      <c r="D21" s="5" t="s">
        <v>12</v>
      </c>
      <c r="F21" s="14" t="s">
        <v>37</v>
      </c>
      <c r="G21" s="40">
        <v>21</v>
      </c>
      <c r="H21" s="13" t="s">
        <v>38</v>
      </c>
      <c r="J21" s="63" t="s">
        <v>64</v>
      </c>
      <c r="K21" s="64" t="s">
        <v>65</v>
      </c>
      <c r="L21" s="30" t="s">
        <v>62</v>
      </c>
    </row>
    <row r="22" spans="2:12" ht="15" thickBot="1" x14ac:dyDescent="0.4">
      <c r="B22" s="4" t="s">
        <v>9</v>
      </c>
      <c r="C22" s="40">
        <v>46</v>
      </c>
      <c r="D22" s="5" t="s">
        <v>0</v>
      </c>
      <c r="F22" s="39" t="s">
        <v>37</v>
      </c>
      <c r="G22" s="41">
        <f>1/((G21*1.609)/3.78541178)*100</f>
        <v>11.203089111841132</v>
      </c>
      <c r="H22" s="8" t="s">
        <v>47</v>
      </c>
      <c r="J22" s="70">
        <v>9</v>
      </c>
      <c r="K22" s="71">
        <v>16</v>
      </c>
      <c r="L22" s="65">
        <f>(J22/K22)*25.4</f>
        <v>14.2875</v>
      </c>
    </row>
    <row r="23" spans="2:12" ht="15" thickBot="1" x14ac:dyDescent="0.4">
      <c r="B23" s="6" t="s">
        <v>3</v>
      </c>
      <c r="C23" s="10">
        <f>(C19*3.1415*2.54*60*C22)/(C20*C21)/100000</f>
        <v>6.1175476666666668</v>
      </c>
      <c r="D23" s="8" t="s">
        <v>12</v>
      </c>
    </row>
    <row r="24" spans="2:12" ht="15" thickBot="1" x14ac:dyDescent="0.4">
      <c r="F24" s="73" t="s">
        <v>48</v>
      </c>
      <c r="G24" s="74"/>
      <c r="H24" s="75"/>
      <c r="J24" s="79" t="s">
        <v>75</v>
      </c>
      <c r="K24" s="80"/>
      <c r="L24" s="81"/>
    </row>
    <row r="25" spans="2:12" x14ac:dyDescent="0.35">
      <c r="B25" s="73" t="s">
        <v>42</v>
      </c>
      <c r="C25" s="74"/>
      <c r="D25" s="75"/>
      <c r="F25" s="14" t="s">
        <v>37</v>
      </c>
      <c r="G25" s="40">
        <v>11.2</v>
      </c>
      <c r="H25" s="13" t="s">
        <v>47</v>
      </c>
      <c r="J25" s="63" t="s">
        <v>76</v>
      </c>
      <c r="K25" s="64" t="s">
        <v>77</v>
      </c>
      <c r="L25" s="30" t="s">
        <v>78</v>
      </c>
    </row>
    <row r="26" spans="2:12" ht="15" thickBot="1" x14ac:dyDescent="0.4">
      <c r="B26" s="26" t="s">
        <v>45</v>
      </c>
      <c r="C26" s="33">
        <v>700</v>
      </c>
      <c r="D26" s="13" t="s">
        <v>39</v>
      </c>
      <c r="F26" s="39" t="s">
        <v>37</v>
      </c>
      <c r="G26" s="41">
        <f>1/(((G25*1.609)/3.78541178)/100)</f>
        <v>21.005792084702126</v>
      </c>
      <c r="H26" s="8" t="s">
        <v>38</v>
      </c>
      <c r="J26" s="70">
        <v>41</v>
      </c>
      <c r="K26" s="71">
        <v>11</v>
      </c>
      <c r="L26" s="72">
        <f>J26/K26</f>
        <v>3.7272727272727271</v>
      </c>
    </row>
    <row r="27" spans="2:12" ht="15" thickBot="1" x14ac:dyDescent="0.4">
      <c r="B27" s="26" t="s">
        <v>10</v>
      </c>
      <c r="C27" s="33">
        <v>4600</v>
      </c>
      <c r="D27" s="13" t="s">
        <v>46</v>
      </c>
      <c r="F27" s="25"/>
      <c r="G27" s="32"/>
      <c r="H27" s="25"/>
    </row>
    <row r="28" spans="2:12" x14ac:dyDescent="0.35">
      <c r="B28" s="34" t="s">
        <v>44</v>
      </c>
      <c r="C28" s="31">
        <f>((C26)*C27)/5252</f>
        <v>613.09977151561316</v>
      </c>
      <c r="D28" s="35" t="s">
        <v>40</v>
      </c>
      <c r="F28" s="51" t="s">
        <v>59</v>
      </c>
      <c r="G28" s="58">
        <v>120</v>
      </c>
      <c r="H28" s="52" t="s">
        <v>66</v>
      </c>
      <c r="I28" s="60">
        <f>G28/1.35581795</f>
        <v>88.507457804346075</v>
      </c>
      <c r="J28" s="57" t="s">
        <v>39</v>
      </c>
    </row>
    <row r="29" spans="2:12" ht="15" thickBot="1" x14ac:dyDescent="0.4">
      <c r="B29" s="36" t="s">
        <v>44</v>
      </c>
      <c r="C29" s="37">
        <f>C28*0.745699872</f>
        <v>457.18842114242199</v>
      </c>
      <c r="D29" s="38" t="s">
        <v>74</v>
      </c>
      <c r="F29" s="14" t="s">
        <v>58</v>
      </c>
      <c r="G29" s="66">
        <v>100</v>
      </c>
      <c r="H29" s="50" t="s">
        <v>67</v>
      </c>
      <c r="I29" s="61">
        <f>G29*1.35581795</f>
        <v>135.581795</v>
      </c>
      <c r="J29" s="20" t="s">
        <v>35</v>
      </c>
    </row>
    <row r="30" spans="2:12" ht="15" thickBot="1" x14ac:dyDescent="0.4">
      <c r="F30" s="53" t="s">
        <v>52</v>
      </c>
      <c r="G30" s="59">
        <v>10</v>
      </c>
      <c r="H30" s="25" t="s">
        <v>68</v>
      </c>
      <c r="I30" s="61">
        <f>G30*0.745699872</f>
        <v>7.4569987199999996</v>
      </c>
      <c r="J30" s="20" t="s">
        <v>41</v>
      </c>
    </row>
    <row r="31" spans="2:12" x14ac:dyDescent="0.35">
      <c r="B31" s="73" t="s">
        <v>43</v>
      </c>
      <c r="C31" s="74"/>
      <c r="D31" s="75"/>
      <c r="F31" s="54" t="s">
        <v>53</v>
      </c>
      <c r="G31" s="67">
        <v>7.46</v>
      </c>
      <c r="H31" s="25" t="s">
        <v>69</v>
      </c>
      <c r="I31" s="61">
        <f>G31/0.745699872</f>
        <v>10.004024782774806</v>
      </c>
      <c r="J31" s="20" t="s">
        <v>40</v>
      </c>
    </row>
    <row r="32" spans="2:12" x14ac:dyDescent="0.35">
      <c r="B32" s="4" t="s">
        <v>45</v>
      </c>
      <c r="C32" s="33">
        <v>400</v>
      </c>
      <c r="D32" s="13" t="s">
        <v>35</v>
      </c>
      <c r="F32" s="54" t="s">
        <v>54</v>
      </c>
      <c r="G32" s="67">
        <v>1</v>
      </c>
      <c r="H32" s="25" t="s">
        <v>70</v>
      </c>
      <c r="I32" s="61">
        <f>G32*3.78541178</f>
        <v>3.78541178</v>
      </c>
      <c r="J32" s="20" t="s">
        <v>61</v>
      </c>
    </row>
    <row r="33" spans="2:10" x14ac:dyDescent="0.35">
      <c r="B33" s="4" t="s">
        <v>10</v>
      </c>
      <c r="C33" s="33">
        <v>4000</v>
      </c>
      <c r="D33" s="13" t="s">
        <v>46</v>
      </c>
      <c r="F33" s="54" t="s">
        <v>55</v>
      </c>
      <c r="G33" s="67">
        <v>1</v>
      </c>
      <c r="H33" s="25" t="s">
        <v>71</v>
      </c>
      <c r="I33" s="61">
        <f>G33/3.78541178</f>
        <v>0.26417205263729593</v>
      </c>
      <c r="J33" s="20" t="s">
        <v>60</v>
      </c>
    </row>
    <row r="34" spans="2:10" x14ac:dyDescent="0.35">
      <c r="B34" s="34" t="s">
        <v>44</v>
      </c>
      <c r="C34" s="31">
        <f>((C32/1.3558)*C33)/5252</f>
        <v>224.69822186185618</v>
      </c>
      <c r="D34" s="35" t="s">
        <v>40</v>
      </c>
      <c r="F34" s="54" t="s">
        <v>56</v>
      </c>
      <c r="G34" s="68">
        <v>3</v>
      </c>
      <c r="H34" s="49" t="s">
        <v>72</v>
      </c>
      <c r="I34" s="61">
        <f>G34*25.4</f>
        <v>76.199999999999989</v>
      </c>
      <c r="J34" s="20" t="s">
        <v>62</v>
      </c>
    </row>
    <row r="35" spans="2:10" ht="15" thickBot="1" x14ac:dyDescent="0.4">
      <c r="B35" s="36" t="s">
        <v>44</v>
      </c>
      <c r="C35" s="37">
        <f>C34*0.745699872</f>
        <v>167.55743528101377</v>
      </c>
      <c r="D35" s="38" t="s">
        <v>41</v>
      </c>
      <c r="F35" s="55" t="s">
        <v>57</v>
      </c>
      <c r="G35" s="69">
        <v>100</v>
      </c>
      <c r="H35" s="56" t="s">
        <v>73</v>
      </c>
      <c r="I35" s="62">
        <f>G35/25.4</f>
        <v>3.9370078740157481</v>
      </c>
      <c r="J35" s="38" t="s">
        <v>0</v>
      </c>
    </row>
    <row r="36" spans="2:10" x14ac:dyDescent="0.35">
      <c r="F36" s="11"/>
      <c r="G36" s="43"/>
      <c r="H36" s="11"/>
    </row>
    <row r="37" spans="2:10" x14ac:dyDescent="0.35">
      <c r="F37" s="42"/>
      <c r="G37" s="42"/>
      <c r="H37" s="42"/>
    </row>
  </sheetData>
  <mergeCells count="11">
    <mergeCell ref="B2:E2"/>
    <mergeCell ref="J20:L20"/>
    <mergeCell ref="J24:L24"/>
    <mergeCell ref="B18:D18"/>
    <mergeCell ref="B25:D25"/>
    <mergeCell ref="B31:D31"/>
    <mergeCell ref="B4:D4"/>
    <mergeCell ref="F20:H20"/>
    <mergeCell ref="F24:H24"/>
    <mergeCell ref="F5:H5"/>
    <mergeCell ref="F4:L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Birgir Tryggvason</dc:creator>
  <cp:lastModifiedBy>Birgir Tryggvason</cp:lastModifiedBy>
  <dcterms:created xsi:type="dcterms:W3CDTF">2015-10-28T23:06:52Z</dcterms:created>
  <dcterms:modified xsi:type="dcterms:W3CDTF">2015-10-29T17:36:21Z</dcterms:modified>
</cp:coreProperties>
</file>